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paratif AE vs 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<sst xmlns="http://schemas.openxmlformats.org/spreadsheetml/2006/main" count="70" uniqueCount="65">
  <si>
    <t xml:space="preserve">ANNUEL</t>
  </si>
  <si>
    <t xml:space="preserve">ENTREPRENEUR.E-SALARIÉ.E</t>
  </si>
  <si>
    <t xml:space="preserve">En rouge, les paramètres de la simulation à modifier</t>
  </si>
  <si>
    <t xml:space="preserve">PRODUITS</t>
  </si>
  <si>
    <t xml:space="preserve">TJM vendu en HT</t>
  </si>
  <si>
    <t xml:space="preserve">Nb de jours travaillés</t>
  </si>
  <si>
    <t xml:space="preserve">CA total généré en HT</t>
  </si>
  <si>
    <t xml:space="preserve">Commission Commercial SSII</t>
  </si>
  <si>
    <t xml:space="preserve">En pourcentage, par exemple si l’ESN/SSII intermédiaire prend 15 %, mettre 0,15
Si passage en direct via BABEL, mettre 0</t>
  </si>
  <si>
    <t xml:space="preserve">Prestation Commercial Apport d'Affaire SSII</t>
  </si>
  <si>
    <t xml:space="preserve">TJM final (après commission) en HT</t>
  </si>
  <si>
    <t xml:space="preserve">Le TJM facturé au client final, après soustraction de la commission de l’ENS intermédiaire</t>
  </si>
  <si>
    <t xml:space="preserve">CA HT</t>
  </si>
  <si>
    <t xml:space="preserve">CA TTC</t>
  </si>
  <si>
    <t xml:space="preserve">CA assujetti à la TVA</t>
  </si>
  <si>
    <t xml:space="preserve">CHARGES</t>
  </si>
  <si>
    <t xml:space="preserve">Frais télétravail</t>
  </si>
  <si>
    <t xml:space="preserve">Surface du bureau</t>
  </si>
  <si>
    <t xml:space="preserve">Mettre à zéro pour ne pas le calculer dans un premier temps</t>
  </si>
  <si>
    <t xml:space="preserve">Surface de la maison</t>
  </si>
  <si>
    <t xml:space="preserve">Loyer / mois</t>
  </si>
  <si>
    <t xml:space="preserve">Taxe habitation / mois</t>
  </si>
  <si>
    <t xml:space="preserve">Taxe foncière / mois</t>
  </si>
  <si>
    <t xml:space="preserve">Assurance habitation / mois</t>
  </si>
  <si>
    <t xml:space="preserve">Charges copropriété /mois</t>
  </si>
  <si>
    <t xml:space="preserve">Electricité / mois</t>
  </si>
  <si>
    <t xml:space="preserve">Chauffage (si pas électrique) / mois</t>
  </si>
  <si>
    <t xml:space="preserve">Total mensuel</t>
  </si>
  <si>
    <t xml:space="preserve">Total des frais sur un mois plein</t>
  </si>
  <si>
    <t xml:space="preserve">Nombre de jours travaillés dans le mois</t>
  </si>
  <si>
    <t xml:space="preserve">Nombre de jours ouvrés dans le mois</t>
  </si>
  <si>
    <t xml:space="preserve">Frais de télétravail pour le mois</t>
  </si>
  <si>
    <t xml:space="preserve">Frais de télétravail pour l'année</t>
  </si>
  <si>
    <t xml:space="preserve">Frais Professionnels TTC</t>
  </si>
  <si>
    <t xml:space="preserve">   Téléphone + internet (50 % max), repas, frais de déplacement, formation, télétravail, ordinateur portable, formations, matériel, etc.</t>
  </si>
  <si>
    <t xml:space="preserve">Impôts</t>
  </si>
  <si>
    <t xml:space="preserve">TVA collectée pour l'Etat</t>
  </si>
  <si>
    <t xml:space="preserve">TVA déductible pour l'Etat</t>
  </si>
  <si>
    <t xml:space="preserve">TVA à décaisser</t>
  </si>
  <si>
    <t xml:space="preserve">Assurance</t>
  </si>
  <si>
    <t xml:space="preserve">RC Pro</t>
  </si>
  <si>
    <t xml:space="preserve">Inclus</t>
  </si>
  <si>
    <t xml:space="preserve">Protection juridique</t>
  </si>
  <si>
    <t xml:space="preserve">Assurance perte exploitation</t>
  </si>
  <si>
    <t xml:space="preserve">Assurance multirisque pro</t>
  </si>
  <si>
    <t xml:space="preserve">Protection sociale</t>
  </si>
  <si>
    <t xml:space="preserve">Complémentaire Santé</t>
  </si>
  <si>
    <t xml:space="preserve">   Prise en charge à 50 % par BABEL.COOP</t>
  </si>
  <si>
    <t xml:space="preserve">Assurance Santé Prévoyance</t>
  </si>
  <si>
    <t xml:space="preserve">Assurance Chômage</t>
  </si>
  <si>
    <t xml:space="preserve">Taux contribution coopérative</t>
  </si>
  <si>
    <t xml:space="preserve">Contribution coopérative Babel.coop</t>
  </si>
  <si>
    <t xml:space="preserve">TOTAL CHARGE</t>
  </si>
  <si>
    <t xml:space="preserve">SALAIRE</t>
  </si>
  <si>
    <t xml:space="preserve">Taux cotisation patronale</t>
  </si>
  <si>
    <t xml:space="preserve">Taux cotisation salariale</t>
  </si>
  <si>
    <t xml:space="preserve">RESULTAT</t>
  </si>
  <si>
    <t xml:space="preserve">INTERESSEMENT</t>
  </si>
  <si>
    <t xml:space="preserve">SALAIRE SUPER BRUT ANNUEL</t>
  </si>
  <si>
    <t xml:space="preserve">SALAIRE BRUT ANNUEL</t>
  </si>
  <si>
    <t xml:space="preserve">SALAIRE NET ANNUEL</t>
  </si>
  <si>
    <t xml:space="preserve">SALAIRE NET MENSUEL</t>
  </si>
  <si>
    <t xml:space="preserve">SALAIRE NET MENSUEL AVEC INTERESSEMENT</t>
  </si>
  <si>
    <t xml:space="preserve">POUVOIR D’ACHAT EN AJOUTANT LES FRAIS</t>
  </si>
  <si>
    <t xml:space="preserve">(c) BABEL.COOP - LICENCE CREATIVE COMMONS BY-SA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</si>
</sst>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&quot; €&quot;;\-#,##0.00&quot; €&quot;"/>
  </numFmts>
  <fonts count="1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8"/>
      <color rgb="FFFF0000"/>
      <name val="Arial"/>
      <family val="0"/>
      <charset val="1"/>
    </font>
    <font>
      <b val="true"/>
      <sz val="14"/>
      <color rgb="FFFF0000"/>
      <name val="Arial"/>
      <family val="0"/>
      <charset val="1"/>
    </font>
    <font>
      <b val="true"/>
      <sz val="11"/>
      <name val="Calibri"/>
      <family val="0"/>
      <charset val="1"/>
    </font>
    <font>
      <u val="single"/>
      <sz val="11"/>
      <color rgb="FF0563C1"/>
      <name val="Calibri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name val="Cambria"/>
      <family val="0"/>
      <charset val="1"/>
    </font>
    <font>
      <i val="true"/>
      <sz val="11"/>
      <color rgb="FF000000"/>
      <name val="Calibri"/>
      <family val="0"/>
      <charset val="1"/>
    </font>
    <font>
      <sz val="11"/>
      <name val="Cambria"/>
      <family val="0"/>
      <charset val="1"/>
    </font>
    <font>
      <sz val="11"/>
      <name val="Calibri"/>
      <family val="0"/>
      <charset val="1"/>
    </font>
    <font>
      <i val="true"/>
      <sz val="11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9D18E"/>
        <bgColor rgb="FF9DC3E6"/>
      </patternFill>
    </fill>
    <fill>
      <patternFill patternType="solid">
        <fgColor rgb="FFED7D31"/>
        <bgColor rgb="FFFF9900"/>
      </patternFill>
    </fill>
    <fill>
      <patternFill patternType="solid">
        <fgColor rgb="FF9DC3E6"/>
        <bgColor rgb="FFCCCC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>
        <color rgb="FFF44336"/>
      </left>
      <right style="medium">
        <color rgb="FFF44336"/>
      </right>
      <top style="medium">
        <color rgb="FFF44336"/>
      </top>
      <bottom style="medium">
        <color rgb="FFF44336"/>
      </bottom>
      <diagonal/>
    </border>
    <border diagonalUp="false" diagonalDown="false">
      <left style="medium">
        <color rgb="FFFC5C00"/>
      </left>
      <right style="medium">
        <color rgb="FFFC5C00"/>
      </right>
      <top style="medium">
        <color rgb="FFFC5C00"/>
      </top>
      <bottom style="medium">
        <color rgb="FFFC5C00"/>
      </bottom>
      <diagonal/>
    </border>
    <border diagonalUp="false" diagonalDown="false"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 diagonalUp="false" diagonalDown="false">
      <left style="thick">
        <color rgb="FFFF0000"/>
      </left>
      <right style="thick">
        <color rgb="FFFF0000"/>
      </right>
      <top/>
      <bottom/>
      <diagonal/>
    </border>
    <border diagonalUp="false" diagonalDown="false"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 diagonalUp="false" diagonalDown="false">
      <left style="thin">
        <color rgb="FF00A933"/>
      </left>
      <right/>
      <top style="thin">
        <color rgb="FF00A933"/>
      </top>
      <bottom style="thin">
        <color rgb="FF00A933"/>
      </bottom>
      <diagonal/>
    </border>
    <border diagonalUp="false" diagonalDown="false">
      <left/>
      <right style="thin">
        <color rgb="FF00A933"/>
      </right>
      <top style="thin">
        <color rgb="FF00A933"/>
      </top>
      <bottom style="thin">
        <color rgb="FF00A93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F44336"/>
      <rgbColor rgb="FFFFFFCC"/>
      <rgbColor rgb="FFCCFFFF"/>
      <rgbColor rgb="FF660066"/>
      <rgbColor rgb="FFED7D31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C5C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79"/>
  <sheetViews>
    <sheetView showFormulas="false" showGridLines="true" showRowColHeaders="true" showZeros="true" rightToLeft="false" tabSelected="true" showOutlineSymbols="true" defaultGridColor="true" view="normal" topLeftCell="A49" colorId="64" zoomScale="120" zoomScaleNormal="120" zoomScalePageLayoutView="100" workbookViewId="0">
      <selection pane="topLeft" activeCell="B77" activeCellId="0" sqref="B77"/>
    </sheetView>
  </sheetViews>
  <sheetFormatPr defaultColWidth="8.72265625" defaultRowHeight="14.25" zeroHeight="false" outlineLevelRow="0" outlineLevelCol="0"/>
  <cols>
    <col collapsed="false" customWidth="true" hidden="false" outlineLevel="0" max="1" min="1" style="1" width="45.57"/>
    <col collapsed="false" customWidth="true" hidden="false" outlineLevel="0" max="2" min="2" style="2" width="46.27"/>
    <col collapsed="false" customWidth="true" hidden="false" outlineLevel="0" max="3" min="3" style="3" width="89.12"/>
    <col collapsed="false" customWidth="true" hidden="false" outlineLevel="0" max="4" min="4" style="0" width="13.51"/>
    <col collapsed="false" customWidth="true" hidden="false" outlineLevel="0" max="1024" min="1024" style="0" width="11.52"/>
  </cols>
  <sheetData>
    <row r="1" customFormat="false" ht="22.05" hidden="false" customHeight="false" outlineLevel="0" collapsed="false">
      <c r="A1" s="4" t="s">
        <v>0</v>
      </c>
      <c r="B1" s="5" t="s">
        <v>1</v>
      </c>
      <c r="C1" s="6" t="s">
        <v>2</v>
      </c>
    </row>
    <row r="2" customFormat="false" ht="13.8" hidden="false" customHeight="false" outlineLevel="0" collapsed="false"/>
    <row r="3" s="10" customFormat="true" ht="13.8" hidden="false" customHeight="false" outlineLevel="0" collapsed="false">
      <c r="A3" s="7" t="s">
        <v>3</v>
      </c>
      <c r="B3" s="8"/>
      <c r="C3" s="9"/>
    </row>
    <row r="4" customFormat="false" ht="29.1" hidden="false" customHeight="true" outlineLevel="0" collapsed="false">
      <c r="A4" s="1" t="s">
        <v>4</v>
      </c>
      <c r="B4" s="11" t="n">
        <v>400</v>
      </c>
      <c r="C4" s="12"/>
    </row>
    <row r="5" customFormat="false" ht="13.8" hidden="false" customHeight="false" outlineLevel="0" collapsed="false">
      <c r="A5" s="1" t="s">
        <v>5</v>
      </c>
      <c r="B5" s="2" t="n">
        <v>218</v>
      </c>
    </row>
    <row r="6" customFormat="false" ht="13.8" hidden="false" customHeight="false" outlineLevel="0" collapsed="false">
      <c r="A6" s="1" t="s">
        <v>6</v>
      </c>
      <c r="B6" s="2" t="n">
        <f aca="false">B4*B5</f>
        <v>87200</v>
      </c>
    </row>
    <row r="7" customFormat="false" ht="28.35" hidden="false" customHeight="true" outlineLevel="0" collapsed="false">
      <c r="A7" s="1" t="s">
        <v>7</v>
      </c>
      <c r="B7" s="13" t="n">
        <v>0</v>
      </c>
      <c r="C7" s="14" t="s">
        <v>8</v>
      </c>
    </row>
    <row r="8" customFormat="false" ht="13.8" hidden="false" customHeight="false" outlineLevel="0" collapsed="false">
      <c r="A8" s="1" t="s">
        <v>9</v>
      </c>
      <c r="B8" s="2" t="n">
        <f aca="false">B7*B11</f>
        <v>0</v>
      </c>
    </row>
    <row r="9" customFormat="false" ht="13.8" hidden="false" customHeight="false" outlineLevel="0" collapsed="false">
      <c r="A9" s="1" t="s">
        <v>10</v>
      </c>
      <c r="B9" s="2" t="n">
        <f aca="false">B4-(B7*B4)</f>
        <v>400</v>
      </c>
      <c r="C9" s="14" t="s">
        <v>11</v>
      </c>
    </row>
    <row r="10" customFormat="false" ht="13.8" hidden="false" customHeight="false" outlineLevel="0" collapsed="false">
      <c r="C10" s="15"/>
    </row>
    <row r="11" customFormat="false" ht="28.5" hidden="false" customHeight="true" outlineLevel="0" collapsed="false">
      <c r="A11" s="16" t="s">
        <v>12</v>
      </c>
      <c r="B11" s="17" t="n">
        <f aca="false">B9*B5</f>
        <v>87200</v>
      </c>
      <c r="C11" s="18"/>
    </row>
    <row r="12" customFormat="false" ht="28.5" hidden="false" customHeight="true" outlineLevel="0" collapsed="false">
      <c r="A12" s="16"/>
      <c r="B12" s="17"/>
      <c r="C12" s="18"/>
    </row>
    <row r="13" customFormat="false" ht="13.8" hidden="false" customHeight="false" outlineLevel="0" collapsed="false">
      <c r="A13" s="1" t="s">
        <v>13</v>
      </c>
      <c r="B13" s="1" t="n">
        <f aca="false">B11*(1+0.2)</f>
        <v>104640</v>
      </c>
      <c r="C13" s="19"/>
    </row>
    <row r="14" customFormat="false" ht="13.8" hidden="false" customHeight="false" outlineLevel="0" collapsed="false">
      <c r="A14" s="1" t="s">
        <v>14</v>
      </c>
      <c r="B14" s="2" t="n">
        <f aca="false">B11</f>
        <v>87200</v>
      </c>
      <c r="C14" s="19"/>
    </row>
    <row r="15" customFormat="false" ht="13.8" hidden="false" customHeight="false" outlineLevel="0" collapsed="false">
      <c r="C15" s="15"/>
    </row>
    <row r="16" s="23" customFormat="true" ht="14.15" hidden="false" customHeight="false" outlineLevel="0" collapsed="false">
      <c r="A16" s="20" t="s">
        <v>15</v>
      </c>
      <c r="B16" s="21"/>
      <c r="C16" s="22"/>
    </row>
    <row r="17" customFormat="false" ht="13.8" hidden="false" customHeight="false" outlineLevel="0" collapsed="false">
      <c r="A17" s="0"/>
      <c r="B17" s="24"/>
    </row>
    <row r="18" customFormat="false" ht="13.8" hidden="false" customHeight="false" outlineLevel="0" collapsed="false">
      <c r="A18" s="25" t="s">
        <v>16</v>
      </c>
      <c r="B18" s="24"/>
    </row>
    <row r="19" customFormat="false" ht="13.8" hidden="false" customHeight="false" outlineLevel="0" collapsed="false">
      <c r="A19" s="24" t="s">
        <v>17</v>
      </c>
      <c r="B19" s="26" t="n">
        <v>0</v>
      </c>
      <c r="C19" s="27" t="s">
        <v>18</v>
      </c>
    </row>
    <row r="20" customFormat="false" ht="13.8" hidden="false" customHeight="false" outlineLevel="0" collapsed="false">
      <c r="A20" s="24" t="s">
        <v>19</v>
      </c>
      <c r="B20" s="28" t="n">
        <v>120</v>
      </c>
    </row>
    <row r="21" customFormat="false" ht="13.8" hidden="false" customHeight="false" outlineLevel="0" collapsed="false">
      <c r="A21" s="24" t="s">
        <v>20</v>
      </c>
      <c r="B21" s="28" t="n">
        <v>600</v>
      </c>
    </row>
    <row r="22" customFormat="false" ht="13.8" hidden="false" customHeight="false" outlineLevel="0" collapsed="false">
      <c r="A22" s="24" t="s">
        <v>21</v>
      </c>
      <c r="B22" s="28" t="n">
        <v>0</v>
      </c>
    </row>
    <row r="23" customFormat="false" ht="13.8" hidden="false" customHeight="false" outlineLevel="0" collapsed="false">
      <c r="A23" s="24" t="s">
        <v>22</v>
      </c>
      <c r="B23" s="28" t="n">
        <v>70</v>
      </c>
    </row>
    <row r="24" customFormat="false" ht="13.8" hidden="false" customHeight="false" outlineLevel="0" collapsed="false">
      <c r="A24" s="24" t="s">
        <v>23</v>
      </c>
      <c r="B24" s="28" t="n">
        <v>35</v>
      </c>
    </row>
    <row r="25" customFormat="false" ht="13.8" hidden="false" customHeight="false" outlineLevel="0" collapsed="false">
      <c r="A25" s="24" t="s">
        <v>24</v>
      </c>
      <c r="B25" s="28" t="n">
        <v>10</v>
      </c>
    </row>
    <row r="26" customFormat="false" ht="13.8" hidden="false" customHeight="false" outlineLevel="0" collapsed="false">
      <c r="A26" s="24" t="s">
        <v>25</v>
      </c>
      <c r="B26" s="28" t="n">
        <v>50</v>
      </c>
    </row>
    <row r="27" customFormat="false" ht="13.8" hidden="false" customHeight="false" outlineLevel="0" collapsed="false">
      <c r="A27" s="24" t="s">
        <v>26</v>
      </c>
      <c r="B27" s="29" t="n">
        <v>90</v>
      </c>
    </row>
    <row r="28" customFormat="false" ht="13.8" hidden="false" customHeight="false" outlineLevel="0" collapsed="false">
      <c r="A28" s="25" t="s">
        <v>27</v>
      </c>
      <c r="B28" s="24" t="n">
        <f aca="false">SUM(B21:B27)</f>
        <v>855</v>
      </c>
    </row>
    <row r="29" customFormat="false" ht="13.8" hidden="false" customHeight="false" outlineLevel="0" collapsed="false">
      <c r="A29" s="25" t="s">
        <v>28</v>
      </c>
      <c r="B29" s="24" t="n">
        <f aca="false">B28*(B19/B20)</f>
        <v>0</v>
      </c>
    </row>
    <row r="30" customFormat="false" ht="13.8" hidden="false" customHeight="false" outlineLevel="0" collapsed="false">
      <c r="A30" s="24"/>
      <c r="B30" s="24"/>
    </row>
    <row r="31" customFormat="false" ht="13.8" hidden="false" customHeight="false" outlineLevel="0" collapsed="false">
      <c r="A31" s="24" t="s">
        <v>29</v>
      </c>
      <c r="B31" s="24" t="n">
        <v>13</v>
      </c>
    </row>
    <row r="32" customFormat="false" ht="13.8" hidden="false" customHeight="false" outlineLevel="0" collapsed="false">
      <c r="A32" s="24" t="s">
        <v>30</v>
      </c>
      <c r="B32" s="24" t="n">
        <v>23</v>
      </c>
    </row>
    <row r="33" customFormat="false" ht="13.8" hidden="false" customHeight="false" outlineLevel="0" collapsed="false">
      <c r="A33" s="25" t="s">
        <v>31</v>
      </c>
      <c r="B33" s="24" t="n">
        <f aca="false">B29*(B31/B32)</f>
        <v>0</v>
      </c>
    </row>
    <row r="34" customFormat="false" ht="13.8" hidden="false" customHeight="false" outlineLevel="0" collapsed="false">
      <c r="A34" s="25" t="s">
        <v>32</v>
      </c>
      <c r="B34" s="24" t="n">
        <f aca="false">B33*12</f>
        <v>0</v>
      </c>
      <c r="C34" s="19"/>
    </row>
    <row r="35" customFormat="false" ht="13.8" hidden="false" customHeight="false" outlineLevel="0" collapsed="false"/>
    <row r="36" customFormat="false" ht="26.85" hidden="false" customHeight="true" outlineLevel="0" collapsed="false">
      <c r="A36" s="30" t="s">
        <v>33</v>
      </c>
      <c r="B36" s="11" t="n">
        <f aca="false">2780+2400+1650+B34</f>
        <v>6830</v>
      </c>
      <c r="C36" s="31" t="s">
        <v>34</v>
      </c>
    </row>
    <row r="38" customFormat="false" ht="13.8" hidden="false" customHeight="false" outlineLevel="0" collapsed="false">
      <c r="A38" s="32" t="s">
        <v>35</v>
      </c>
      <c r="C38" s="19"/>
    </row>
    <row r="39" customFormat="false" ht="13.8" hidden="false" customHeight="false" outlineLevel="0" collapsed="false">
      <c r="A39" s="1" t="s">
        <v>36</v>
      </c>
      <c r="B39" s="2" t="n">
        <f aca="false">B11*0.2</f>
        <v>17440</v>
      </c>
      <c r="C39" s="19"/>
    </row>
    <row r="40" customFormat="false" ht="13.8" hidden="false" customHeight="false" outlineLevel="0" collapsed="false">
      <c r="A40" s="1" t="s">
        <v>37</v>
      </c>
      <c r="B40" s="1" t="n">
        <f aca="false">(B36-(B36/1.2))</f>
        <v>1138.33333333333</v>
      </c>
      <c r="C40" s="19"/>
    </row>
    <row r="41" customFormat="false" ht="13.8" hidden="false" customHeight="false" outlineLevel="0" collapsed="false">
      <c r="A41" s="1" t="s">
        <v>38</v>
      </c>
      <c r="B41" s="1" t="n">
        <f aca="false">B39-B40</f>
        <v>16301.6666666667</v>
      </c>
      <c r="C41" s="19"/>
    </row>
    <row r="42" customFormat="false" ht="13.8" hidden="false" customHeight="false" outlineLevel="0" collapsed="false">
      <c r="C42" s="19"/>
    </row>
    <row r="43" customFormat="false" ht="13.8" hidden="false" customHeight="false" outlineLevel="0" collapsed="false">
      <c r="C43" s="19"/>
    </row>
    <row r="44" customFormat="false" ht="13.8" hidden="false" customHeight="false" outlineLevel="0" collapsed="false">
      <c r="C44" s="19"/>
    </row>
    <row r="45" customFormat="false" ht="13.8" hidden="false" customHeight="false" outlineLevel="0" collapsed="false">
      <c r="A45" s="33" t="s">
        <v>39</v>
      </c>
      <c r="C45" s="15"/>
    </row>
    <row r="46" customFormat="false" ht="13.8" hidden="false" customHeight="false" outlineLevel="0" collapsed="false">
      <c r="A46" s="1" t="s">
        <v>40</v>
      </c>
      <c r="B46" s="2" t="s">
        <v>41</v>
      </c>
      <c r="C46" s="19"/>
    </row>
    <row r="47" customFormat="false" ht="13.8" hidden="false" customHeight="false" outlineLevel="0" collapsed="false">
      <c r="A47" s="1" t="s">
        <v>42</v>
      </c>
      <c r="B47" s="2" t="s">
        <v>41</v>
      </c>
      <c r="C47" s="19"/>
    </row>
    <row r="48" customFormat="false" ht="13.8" hidden="false" customHeight="false" outlineLevel="0" collapsed="false">
      <c r="A48" s="1" t="s">
        <v>43</v>
      </c>
      <c r="B48" s="2" t="s">
        <v>41</v>
      </c>
      <c r="C48" s="19"/>
    </row>
    <row r="49" customFormat="false" ht="13.8" hidden="false" customHeight="false" outlineLevel="0" collapsed="false">
      <c r="A49" s="1" t="s">
        <v>44</v>
      </c>
      <c r="B49" s="2" t="s">
        <v>41</v>
      </c>
      <c r="C49" s="19"/>
    </row>
    <row r="50" customFormat="false" ht="13.8" hidden="false" customHeight="false" outlineLevel="0" collapsed="false">
      <c r="C50" s="19"/>
    </row>
    <row r="51" customFormat="false" ht="13.8" hidden="false" customHeight="false" outlineLevel="0" collapsed="false">
      <c r="A51" s="33" t="s">
        <v>45</v>
      </c>
      <c r="C51" s="19"/>
    </row>
    <row r="52" customFormat="false" ht="13.8" hidden="false" customHeight="false" outlineLevel="0" collapsed="false">
      <c r="A52" s="1" t="s">
        <v>46</v>
      </c>
      <c r="B52" s="2" t="n">
        <f aca="false"> 12*30</f>
        <v>360</v>
      </c>
      <c r="C52" s="14" t="s">
        <v>47</v>
      </c>
    </row>
    <row r="53" customFormat="false" ht="13.8" hidden="false" customHeight="false" outlineLevel="0" collapsed="false">
      <c r="A53" s="1" t="s">
        <v>48</v>
      </c>
      <c r="B53" s="2" t="s">
        <v>41</v>
      </c>
      <c r="C53" s="19"/>
    </row>
    <row r="54" customFormat="false" ht="13.8" hidden="false" customHeight="false" outlineLevel="0" collapsed="false">
      <c r="A54" s="1" t="s">
        <v>49</v>
      </c>
      <c r="B54" s="2" t="s">
        <v>41</v>
      </c>
      <c r="C54" s="15"/>
    </row>
    <row r="55" customFormat="false" ht="13.8" hidden="false" customHeight="false" outlineLevel="0" collapsed="false">
      <c r="C55" s="19"/>
    </row>
    <row r="56" customFormat="false" ht="13.8" hidden="false" customHeight="false" outlineLevel="0" collapsed="false">
      <c r="A56" s="1" t="s">
        <v>50</v>
      </c>
      <c r="B56" s="2" t="n">
        <v>0.1</v>
      </c>
    </row>
    <row r="57" customFormat="false" ht="13.8" hidden="false" customHeight="false" outlineLevel="0" collapsed="false">
      <c r="A57" s="1" t="s">
        <v>51</v>
      </c>
      <c r="B57" s="2" t="n">
        <f aca="false">B11*B56</f>
        <v>8720</v>
      </c>
    </row>
    <row r="59" customFormat="false" ht="14.15" hidden="false" customHeight="false" outlineLevel="0" collapsed="false">
      <c r="A59" s="33" t="s">
        <v>52</v>
      </c>
      <c r="B59" s="2" t="n">
        <f aca="false">B57+B36+B41+B52</f>
        <v>32211.6666666667</v>
      </c>
      <c r="C59" s="34"/>
    </row>
    <row r="60" customFormat="false" ht="13.8" hidden="false" customHeight="false" outlineLevel="0" collapsed="false">
      <c r="A60" s="33"/>
      <c r="C60" s="34"/>
    </row>
    <row r="61" s="38" customFormat="true" ht="13.8" hidden="false" customHeight="false" outlineLevel="0" collapsed="false">
      <c r="A61" s="35" t="s">
        <v>53</v>
      </c>
      <c r="B61" s="36"/>
      <c r="C61" s="37"/>
    </row>
    <row r="62" customFormat="false" ht="13.8" hidden="false" customHeight="false" outlineLevel="0" collapsed="false">
      <c r="A62" s="33"/>
      <c r="C62" s="15"/>
    </row>
    <row r="63" customFormat="false" ht="13.8" hidden="false" customHeight="false" outlineLevel="0" collapsed="false">
      <c r="A63" s="1" t="s">
        <v>54</v>
      </c>
      <c r="B63" s="2" t="n">
        <v>0.4</v>
      </c>
    </row>
    <row r="64" customFormat="false" ht="13.8" hidden="false" customHeight="false" outlineLevel="0" collapsed="false">
      <c r="A64" s="1" t="s">
        <v>55</v>
      </c>
      <c r="B64" s="2" t="n">
        <v>0.22</v>
      </c>
    </row>
    <row r="65" customFormat="false" ht="13.8" hidden="false" customHeight="false" outlineLevel="0" collapsed="false"/>
    <row r="66" customFormat="false" ht="13.8" hidden="false" customHeight="false" outlineLevel="0" collapsed="false">
      <c r="A66" s="33" t="s">
        <v>56</v>
      </c>
      <c r="B66" s="2" t="n">
        <f aca="false">B13-B59</f>
        <v>72428.3333333333</v>
      </c>
    </row>
    <row r="67" customFormat="false" ht="13.8" hidden="false" customHeight="false" outlineLevel="0" collapsed="false">
      <c r="A67" s="33"/>
    </row>
    <row r="68" customFormat="false" ht="13.8" hidden="false" customHeight="false" outlineLevel="0" collapsed="false">
      <c r="A68" s="33" t="s">
        <v>57</v>
      </c>
      <c r="B68" s="2" t="n">
        <f aca="false">MIN(6000, B71*10%)</f>
        <v>5173.45238095238</v>
      </c>
    </row>
    <row r="69" customFormat="false" ht="13.8" hidden="false" customHeight="false" outlineLevel="0" collapsed="false">
      <c r="A69" s="33"/>
    </row>
    <row r="70" customFormat="false" ht="13.8" hidden="false" customHeight="false" outlineLevel="0" collapsed="false">
      <c r="A70" s="33" t="s">
        <v>58</v>
      </c>
      <c r="B70" s="2" t="n">
        <f aca="false">B13-B59</f>
        <v>72428.3333333333</v>
      </c>
    </row>
    <row r="71" customFormat="false" ht="13.8" hidden="false" customHeight="false" outlineLevel="0" collapsed="false">
      <c r="A71" s="33" t="s">
        <v>59</v>
      </c>
      <c r="B71" s="39" t="n">
        <f aca="false">(B70/(1+B63))</f>
        <v>51734.5238095238</v>
      </c>
      <c r="C71" s="34"/>
    </row>
    <row r="72" customFormat="false" ht="14.3" hidden="false" customHeight="false" outlineLevel="0" collapsed="false">
      <c r="A72" s="33" t="s">
        <v>60</v>
      </c>
      <c r="B72" s="39" t="n">
        <f aca="false">B71*(1-B64)</f>
        <v>40352.9285714286</v>
      </c>
      <c r="C72" s="40"/>
      <c r="D72" s="41"/>
    </row>
    <row r="73" customFormat="false" ht="14.9" hidden="false" customHeight="false" outlineLevel="0" collapsed="false">
      <c r="A73" s="33" t="s">
        <v>61</v>
      </c>
      <c r="B73" s="39" t="n">
        <f aca="false">B72/12</f>
        <v>3362.74404761905</v>
      </c>
      <c r="C73" s="42"/>
      <c r="D73" s="43"/>
    </row>
    <row r="74" customFormat="false" ht="14.9" hidden="false" customHeight="false" outlineLevel="0" collapsed="false">
      <c r="A74" s="33"/>
      <c r="B74" s="39"/>
      <c r="C74" s="42"/>
      <c r="D74" s="43"/>
    </row>
    <row r="75" customFormat="false" ht="13.8" hidden="false" customHeight="false" outlineLevel="0" collapsed="false">
      <c r="A75" s="44" t="s">
        <v>62</v>
      </c>
      <c r="B75" s="45" t="n">
        <f aca="false">B73+(B68/12)</f>
        <v>3793.86507936508</v>
      </c>
      <c r="C75" s="42"/>
    </row>
    <row r="76" customFormat="false" ht="13.8" hidden="false" customHeight="false" outlineLevel="0" collapsed="false">
      <c r="A76" s="33"/>
      <c r="B76" s="39"/>
      <c r="C76" s="42"/>
    </row>
    <row r="77" customFormat="false" ht="13.8" hidden="false" customHeight="false" outlineLevel="0" collapsed="false">
      <c r="A77" s="33" t="s">
        <v>63</v>
      </c>
      <c r="B77" s="46" t="n">
        <f aca="false">B75+(B36/12)</f>
        <v>4363.03174603174</v>
      </c>
      <c r="C77" s="42"/>
    </row>
    <row r="79" customFormat="false" ht="13.8" hidden="false" customHeight="false" outlineLevel="0" collapsed="false">
      <c r="A79" s="47" t="s">
        <v>64</v>
      </c>
      <c r="B79" s="47"/>
      <c r="C79" s="47"/>
    </row>
  </sheetData>
  <mergeCells count="1">
    <mergeCell ref="A79:C79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2024-08-22T23:56:31Z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